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26\"/>
    </mc:Choice>
  </mc:AlternateContent>
  <xr:revisionPtr revIDLastSave="0" documentId="13_ncr:1_{08156787-CEC4-4F96-B275-72F51DA2FA1B}" xr6:coauthVersionLast="47" xr6:coauthVersionMax="47" xr10:uidLastSave="{00000000-0000-0000-0000-000000000000}"/>
  <bookViews>
    <workbookView xWindow="996" yWindow="636" windowWidth="16692" windowHeight="12708" tabRatio="796" xr2:uid="{00000000-000D-0000-FFFF-FFFF00000000}"/>
  </bookViews>
  <sheets>
    <sheet name="Сводка затрат" sheetId="1" r:id="rId1"/>
    <sheet name="ССР" sheetId="2" r:id="rId2"/>
    <sheet name="ОСР 537 02-01" sheetId="3" r:id="rId3"/>
    <sheet name="ОСР 537 09-01" sheetId="4" r:id="rId4"/>
    <sheet name="ОСР 537 12-01" sheetId="5" r:id="rId5"/>
    <sheet name="ОСР 556-02-01" sheetId="6" r:id="rId6"/>
    <sheet name="ОСР 556-09-01" sheetId="7" r:id="rId7"/>
    <sheet name="ОСР 556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29" i="1" l="1"/>
  <c r="C30" i="1" s="1"/>
  <c r="H38" i="1"/>
  <c r="H37" i="1"/>
  <c r="H36" i="1"/>
  <c r="H35" i="1"/>
  <c r="H34" i="1"/>
  <c r="C32" i="1" l="1"/>
  <c r="C31" i="1"/>
  <c r="G69" i="2"/>
  <c r="G70" i="2" s="1"/>
  <c r="G71" i="2" s="1"/>
  <c r="F69" i="2"/>
  <c r="F70" i="2" s="1"/>
  <c r="F71" i="2" s="1"/>
  <c r="F73" i="2" s="1"/>
  <c r="F74" i="2" s="1"/>
  <c r="F75" i="2" s="1"/>
  <c r="C36" i="1" s="1"/>
  <c r="E69" i="2"/>
  <c r="E70" i="2" s="1"/>
  <c r="E71" i="2" s="1"/>
  <c r="E73" i="2" s="1"/>
  <c r="E74" i="2" s="1"/>
  <c r="E75" i="2" s="1"/>
  <c r="D69" i="2"/>
  <c r="D70" i="2" s="1"/>
  <c r="G61" i="2"/>
  <c r="F61" i="2"/>
  <c r="E61" i="2"/>
  <c r="D61" i="2"/>
  <c r="H60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29" i="2"/>
  <c r="G23" i="2"/>
  <c r="F23" i="2"/>
  <c r="E23" i="2"/>
  <c r="D23" i="2"/>
  <c r="H23" i="2" s="1"/>
  <c r="H22" i="2"/>
  <c r="H61" i="2" l="1"/>
  <c r="G73" i="2"/>
  <c r="G74" i="2" s="1"/>
  <c r="G75" i="2" s="1"/>
  <c r="C37" i="1"/>
  <c r="H30" i="2"/>
  <c r="H70" i="2"/>
  <c r="D71" i="2"/>
  <c r="H69" i="2"/>
  <c r="H71" i="2" l="1"/>
  <c r="D73" i="2"/>
  <c r="D74" i="2" l="1"/>
  <c r="H73" i="2"/>
  <c r="D75" i="2" l="1"/>
  <c r="H74" i="2"/>
  <c r="H75" i="2" l="1"/>
  <c r="C35" i="1"/>
  <c r="C38" i="1" s="1"/>
  <c r="C40" i="1" l="1"/>
  <c r="C42" i="1" s="1"/>
  <c r="C39" i="1"/>
</calcChain>
</file>

<file path=xl/sharedStrings.xml><?xml version="1.0" encoding="utf-8"?>
<sst xmlns="http://schemas.openxmlformats.org/spreadsheetml/2006/main" count="344" uniqueCount="164">
  <si>
    <t>СВОДКА ЗАТРАТ</t>
  </si>
  <si>
    <t>P_0826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</si>
  <si>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</si>
  <si>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</si>
  <si>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</si>
  <si>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</si>
  <si>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</si>
  <si>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</si>
  <si>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</si>
  <si>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</si>
  <si>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</si>
  <si>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</si>
  <si>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</si>
  <si>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</si>
  <si>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</si>
  <si>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</si>
  <si>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</si>
  <si>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</si>
  <si>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</si>
  <si>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</si>
  <si>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</si>
  <si>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</si>
  <si>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</si>
  <si>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</si>
  <si>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553-02-01</t>
  </si>
  <si>
    <t>"Реконструкция ВЛ-10кВ Ф-НБ-5 ПС 35/10 кВ "Новый Буян" Красноярский район Самарская область.</t>
  </si>
  <si>
    <t>ОСР-556-02-01</t>
  </si>
  <si>
    <t>"Реконструкция КТП КЯР 418/160 кВА с заменой КТП" Красноярский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</si>
  <si>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</si>
  <si>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</si>
  <si>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</si>
  <si>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</si>
  <si>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</si>
  <si>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</si>
  <si>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</si>
  <si>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</si>
  <si>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</si>
  <si>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</si>
  <si>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</si>
  <si>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</si>
  <si>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</si>
  <si>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</si>
  <si>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</si>
  <si>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</si>
  <si>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</si>
  <si>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</si>
  <si>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</si>
  <si>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 553-09-01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</si>
  <si>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</si>
  <si>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</si>
  <si>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</si>
  <si>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</si>
  <si>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</si>
  <si>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</si>
  <si>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ОСР-556-09-01</t>
  </si>
  <si>
    <t>Дополнительные затраты при производстве работ в зимнее время по видам ОКС, 2,9 х 0, 9 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</si>
  <si>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</si>
  <si>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</si>
  <si>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</si>
  <si>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</si>
  <si>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</si>
  <si>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</si>
  <si>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553-12-01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</si>
  <si>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</si>
  <si>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</si>
  <si>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</si>
  <si>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</si>
  <si>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</si>
  <si>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</si>
  <si>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</si>
  <si>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</si>
  <si>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</si>
  <si>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</si>
  <si>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</si>
  <si>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</si>
  <si>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</si>
  <si>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</si>
  <si>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Форма № 3</t>
  </si>
  <si>
    <t>Наименование стройки</t>
  </si>
  <si>
    <t>ОБЪЕКТНЫЙ СМЕТНЫЙ РАСЧЕТ № ОСР 537 02-01</t>
  </si>
  <si>
    <t>Наименование сметы</t>
  </si>
  <si>
    <t>Наименование локальных сметных расчетов (смет), затрат</t>
  </si>
  <si>
    <t>ЛС-537-2</t>
  </si>
  <si>
    <t>КЛ-10кВ</t>
  </si>
  <si>
    <t>Итого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</si>
  <si>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</si>
  <si>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</si>
  <si>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</si>
  <si>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</si>
  <si>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</si>
  <si>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</si>
  <si>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</si>
  <si>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</si>
  <si>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ЛС-556-1</t>
  </si>
  <si>
    <t>Замена КТП КЯР 418/160 кВА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</si>
  <si>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</si>
  <si>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</si>
  <si>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</si>
  <si>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</si>
  <si>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</si>
  <si>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</si>
  <si>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</si>
  <si>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</si>
  <si>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</si>
  <si>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</si>
  <si>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</si>
  <si>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</si>
  <si>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</si>
  <si>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537 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</si>
  <si>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</si>
  <si>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</si>
  <si>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</si>
  <si>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</si>
  <si>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</si>
  <si>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</si>
  <si>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537 09-01</t>
  </si>
  <si>
    <t>ОСР 537 12-01</t>
  </si>
  <si>
    <t>ОСР 556-12-01</t>
  </si>
  <si>
    <t>шт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</si>
  <si>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</si>
  <si>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</si>
  <si>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556-02-01</t>
  </si>
  <si>
    <t>ОСР 556-09-01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</si>
  <si>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</si>
  <si>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</si>
  <si>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</si>
  <si>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</si>
  <si>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</si>
  <si>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</si>
  <si>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</si>
  <si>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</si>
  <si>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</si>
  <si>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</si>
  <si>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</si>
  <si>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изолированный СИП-3 1х95</t>
  </si>
  <si>
    <t>Стойка железобетонная высотой 11,0 м СВ110-5</t>
  </si>
  <si>
    <t>КТП 160 кВА тупиковая, 10/0,4</t>
  </si>
  <si>
    <t>10/0,4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</si>
  <si>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</si>
  <si>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</si>
  <si>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</si>
  <si>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</si>
  <si>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</si>
  <si>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</si>
  <si>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</si>
  <si>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</si>
  <si>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</si>
  <si>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</si>
  <si>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</si>
  <si>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</si>
  <si>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</si>
  <si>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</si>
  <si>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</si>
  <si>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ФСБЦ-21.2.01.01-0051</t>
  </si>
  <si>
    <t>ФСБЦ-05.1.02.07-0075</t>
  </si>
  <si>
    <t>КП Исх. №27 от 02.02.2024г "ВЭМ"</t>
  </si>
  <si>
    <t>Реконструкция ВЛ-6 кВ Ф-1 ЖЭТЗ с заменой КТП Жт 1-405 6/0,4/100кВА (протяженностью 0,3км) с заменой на КТП 6/0,4/100 кВА</t>
  </si>
  <si>
    <t>Реконструкция ВЛ-6 кВ Ф-1 ЖЭТЗ с заменой КТП Жт 1-405 6/0,4/100кВА (протяженностью 0,3км) с заменой на КТП 6/0,4/100 кВА</t>
  </si>
  <si>
    <t>Реконструкция ВЛ-6 кВ Ф-1 ЖЭТЗ с заменой КТП Жт 1-405 6/0,4/100кВА (протяженностью 0,3км) с заменой на КТП 6/0,4/100 кВА</t>
  </si>
  <si>
    <t>Реконструкция ВЛ-6 кВ Ф-1 ЖЭТЗ с заменой КТП Жт 1-405 6/0,4/100кВА (протяженностью 0,3км) с заменой на КТП 6/0,4/100 кВА</t>
  </si>
  <si>
    <t>Реконструкция ВЛ-6 кВ Ф-1 ЖЭТЗ с заменой КТП Жт 1-405 6/0,4/100кВА (протяженностью 0,3км) с заменой на КТП 6/0,4/100 кВА</t>
  </si>
  <si>
    <t>Реконструкция ВЛ-6 кВ Ф-1 ЖЭТЗ с заменой КТП Жт 1-405 6/0,4/100кВА (протяженностью 0,3км) с заменой на КТП 6/0,4/100 кВА</t>
  </si>
  <si>
    <t>Реконструкция ВЛ-6 кВ Ф-1 ЖЭТЗ с заменой КТП Жт 1-405 6/0,4/100кВА (протяженностью 0,3км) с заменой на КТП 6/0,4/100 кВА</t>
  </si>
  <si>
    <t>Реконструкция ВЛ-6 кВ Ф-1 ЖЭТЗ с заменой КТП Жт 1-405 6/0,4/100кВА (протяженностью 0,3км) с заменой на КТП 6/0,4/100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</si>
</sst>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tabSelected="1" topLeftCell="A16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156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138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139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140</v>
      </c>
      <c r="C26" s="54"/>
      <c r="D26" s="51"/>
      <c r="E26" s="51"/>
      <c r="F26" s="52"/>
      <c r="G26" s="52" t="s">
        <v>141</v>
      </c>
      <c r="H26" s="52"/>
    </row>
    <row r="27" spans="1:8" ht="16.95" customHeight="1" x14ac:dyDescent="0.3">
      <c r="A27" s="55" t="s">
        <v>6</v>
      </c>
      <c r="B27" s="53" t="s">
        <v>142</v>
      </c>
      <c r="C27" s="56">
        <v>0</v>
      </c>
      <c r="D27" s="57"/>
      <c r="E27" s="57"/>
      <c r="F27" s="58" t="s">
        <v>143</v>
      </c>
      <c r="G27" s="58" t="s">
        <v>144</v>
      </c>
      <c r="H27" s="58" t="s">
        <v>145</v>
      </c>
    </row>
    <row r="28" spans="1:8" ht="16.95" customHeight="1" x14ac:dyDescent="0.3">
      <c r="A28" s="55" t="s">
        <v>7</v>
      </c>
      <c r="B28" s="53" t="s">
        <v>146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147</v>
      </c>
      <c r="C29" s="62">
        <f>ССР!G66*1.2</f>
        <v>659.26134573284401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659.26134573284401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148</v>
      </c>
      <c r="C31" s="62">
        <f>C30-ROUND(C30/1.2,5)</f>
        <v>109.87689573284399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149</v>
      </c>
      <c r="C32" s="66">
        <f>C30*H37</f>
        <v>798.5463753050326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81" t="s">
        <v>150</v>
      </c>
      <c r="B33" s="82"/>
      <c r="C33" s="83"/>
      <c r="D33" s="70"/>
      <c r="E33" s="71"/>
      <c r="F33" s="59">
        <v>2024</v>
      </c>
      <c r="G33" s="60">
        <v>109.11350326220534</v>
      </c>
      <c r="H33" s="65"/>
    </row>
    <row r="34" spans="1:8" ht="15.6" x14ac:dyDescent="0.3">
      <c r="A34" s="50">
        <v>1</v>
      </c>
      <c r="B34" s="53" t="s">
        <v>140</v>
      </c>
      <c r="C34" s="54"/>
      <c r="D34" s="72"/>
      <c r="E34" s="73"/>
      <c r="F34" s="59">
        <v>2025</v>
      </c>
      <c r="G34" s="60">
        <v>107.81631706396419</v>
      </c>
      <c r="H34" s="74">
        <f>(G34+100)/200</f>
        <v>1.039081585319821</v>
      </c>
    </row>
    <row r="35" spans="1:8" ht="15.6" x14ac:dyDescent="0.3">
      <c r="A35" s="55" t="s">
        <v>6</v>
      </c>
      <c r="B35" s="53" t="s">
        <v>142</v>
      </c>
      <c r="C35" s="75">
        <f>ССР!D75+ССР!E75</f>
        <v>3737.9260141176237</v>
      </c>
      <c r="D35" s="72"/>
      <c r="E35" s="57"/>
      <c r="F35" s="59">
        <v>2026</v>
      </c>
      <c r="G35" s="60">
        <v>105.26289686896166</v>
      </c>
      <c r="H35" s="74">
        <f>(G35+100)/200*G34/100</f>
        <v>1.1065344785145874</v>
      </c>
    </row>
    <row r="36" spans="1:8" ht="15.6" x14ac:dyDescent="0.3">
      <c r="A36" s="55" t="s">
        <v>7</v>
      </c>
      <c r="B36" s="53" t="s">
        <v>146</v>
      </c>
      <c r="C36" s="75">
        <f>ССР!F75</f>
        <v>3312.8873389223368</v>
      </c>
      <c r="D36" s="72"/>
      <c r="E36" s="57"/>
      <c r="F36" s="59">
        <v>2027</v>
      </c>
      <c r="G36" s="60">
        <v>104.42089798933949</v>
      </c>
      <c r="H36" s="74">
        <f>(G36+100)/200*G35/100*G34/100</f>
        <v>1.1599922999352297</v>
      </c>
    </row>
    <row r="37" spans="1:8" ht="15.6" x14ac:dyDescent="0.3">
      <c r="A37" s="55" t="s">
        <v>8</v>
      </c>
      <c r="B37" s="53" t="s">
        <v>147</v>
      </c>
      <c r="C37" s="75">
        <f>(ССР!G71-ССР!G66)*1.2</f>
        <v>328.09094984796411</v>
      </c>
      <c r="D37" s="72"/>
      <c r="E37" s="57"/>
      <c r="F37" s="59">
        <v>2028</v>
      </c>
      <c r="G37" s="60">
        <v>104.42089798933949</v>
      </c>
      <c r="H37" s="74">
        <f>(G37+100)/200*G36/100*G35/100*G34/100</f>
        <v>1.2112743761995592</v>
      </c>
    </row>
    <row r="38" spans="1:8" ht="15.6" x14ac:dyDescent="0.3">
      <c r="A38" s="50">
        <v>2</v>
      </c>
      <c r="B38" s="53" t="s">
        <v>9</v>
      </c>
      <c r="C38" s="75">
        <f>C35+C36+C37</f>
        <v>7378.904302887925</v>
      </c>
      <c r="D38" s="67"/>
      <c r="E38" s="68"/>
      <c r="F38" s="59">
        <v>2029</v>
      </c>
      <c r="G38" s="60">
        <v>104.42089798933949</v>
      </c>
      <c r="H38" s="74">
        <f>(G38+100)/200*G37/100*G36/100*G35/100*G34/100</f>
        <v>1.26482358074235</v>
      </c>
    </row>
    <row r="39" spans="1:8" ht="15.6" x14ac:dyDescent="0.3">
      <c r="A39" s="55" t="s">
        <v>10</v>
      </c>
      <c r="B39" s="53" t="s">
        <v>148</v>
      </c>
      <c r="C39" s="62">
        <f>C38-ROUND(C38/1.2,5)</f>
        <v>1229.8173828879253</v>
      </c>
      <c r="D39" s="72"/>
      <c r="E39" s="57"/>
      <c r="F39" s="51"/>
      <c r="G39" s="51"/>
      <c r="H39" s="51"/>
    </row>
    <row r="40" spans="1:8" ht="15.6" x14ac:dyDescent="0.3">
      <c r="A40" s="50">
        <v>3</v>
      </c>
      <c r="B40" s="53" t="s">
        <v>149</v>
      </c>
      <c r="C40" s="76">
        <f>C38*H38</f>
        <v>9333.01216233384</v>
      </c>
      <c r="D40" s="67"/>
      <c r="E40" s="68"/>
      <c r="F40" s="51"/>
      <c r="G40" s="51"/>
      <c r="H40" s="51"/>
    </row>
    <row r="41" spans="1:8" ht="15.6" x14ac:dyDescent="0.3">
      <c r="A41" s="50"/>
      <c r="B41" s="53"/>
      <c r="C41" s="75"/>
      <c r="D41" s="77"/>
      <c r="E41" s="57"/>
      <c r="F41" s="51"/>
      <c r="G41" s="51"/>
      <c r="H41" s="51"/>
    </row>
    <row r="42" spans="1:8" ht="15.6" x14ac:dyDescent="0.3">
      <c r="A42" s="50"/>
      <c r="B42" s="53" t="s">
        <v>151</v>
      </c>
      <c r="C42" s="102">
        <f>C40+C32</f>
        <v>10131.558537638874</v>
      </c>
      <c r="D42" s="67"/>
      <c r="E42" s="68"/>
      <c r="F42" s="51"/>
      <c r="G42" s="51"/>
      <c r="H42" s="78"/>
    </row>
    <row r="43" spans="1:8" ht="15.6" x14ac:dyDescent="0.3">
      <c r="A43" s="52"/>
      <c r="B43" s="52"/>
      <c r="C43" s="52"/>
      <c r="D43" s="51"/>
      <c r="E43" s="73"/>
      <c r="F43" s="51"/>
      <c r="G43" s="51"/>
      <c r="H43" s="51"/>
    </row>
    <row r="44" spans="1:8" ht="15.6" x14ac:dyDescent="0.3">
      <c r="A44" s="79" t="s">
        <v>152</v>
      </c>
      <c r="B44" s="52"/>
      <c r="C44" s="52"/>
      <c r="D44" s="80"/>
      <c r="E44" s="51"/>
      <c r="F44" s="51"/>
      <c r="G44" s="51"/>
      <c r="H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125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126</v>
      </c>
      <c r="B3" s="6" t="s">
        <v>127</v>
      </c>
      <c r="C3" s="6" t="s">
        <v>128</v>
      </c>
      <c r="D3" s="6" t="s">
        <v>129</v>
      </c>
      <c r="E3" s="6" t="s">
        <v>130</v>
      </c>
      <c r="F3" s="6" t="s">
        <v>131</v>
      </c>
      <c r="G3" s="6" t="s">
        <v>132</v>
      </c>
      <c r="H3" s="6" t="s">
        <v>133</v>
      </c>
    </row>
    <row r="4" spans="1:8" ht="39" customHeight="1" x14ac:dyDescent="0.3">
      <c r="A4" s="25" t="s">
        <v>134</v>
      </c>
      <c r="B4" s="26" t="s">
        <v>113</v>
      </c>
      <c r="C4" s="27">
        <v>1.0285256410256001</v>
      </c>
      <c r="D4" s="27">
        <v>222.07854046447</v>
      </c>
      <c r="E4" s="26">
        <v>10</v>
      </c>
      <c r="F4" s="25" t="s">
        <v>134</v>
      </c>
      <c r="G4" s="27">
        <v>228.41347318926</v>
      </c>
      <c r="H4" s="28" t="s">
        <v>153</v>
      </c>
    </row>
    <row r="5" spans="1:8" ht="39" hidden="1" customHeight="1" x14ac:dyDescent="0.3">
      <c r="A5" s="25" t="s">
        <v>135</v>
      </c>
      <c r="B5" s="26" t="s">
        <v>118</v>
      </c>
      <c r="C5" s="27">
        <v>7.0512820512820999</v>
      </c>
      <c r="D5" s="27">
        <v>25.632087662364999</v>
      </c>
      <c r="E5" s="26">
        <v>10</v>
      </c>
      <c r="F5" s="25" t="s">
        <v>135</v>
      </c>
      <c r="G5" s="27">
        <v>180.73907967052</v>
      </c>
      <c r="H5" s="28"/>
    </row>
    <row r="6" spans="1:8" ht="39" customHeight="1" x14ac:dyDescent="0.3">
      <c r="A6" s="25" t="s">
        <v>135</v>
      </c>
      <c r="B6" s="26" t="s">
        <v>118</v>
      </c>
      <c r="C6" s="27">
        <v>10</v>
      </c>
      <c r="D6" s="27">
        <v>997.73280243982003</v>
      </c>
      <c r="E6" s="26">
        <v>10</v>
      </c>
      <c r="F6" s="25" t="s">
        <v>135</v>
      </c>
      <c r="G6" s="27">
        <v>3517.6477009096002</v>
      </c>
      <c r="H6" s="28" t="s">
        <v>154</v>
      </c>
    </row>
    <row r="7" spans="1:8" ht="39" customHeight="1" x14ac:dyDescent="0.3">
      <c r="A7" s="25" t="s">
        <v>136</v>
      </c>
      <c r="B7" s="26" t="s">
        <v>118</v>
      </c>
      <c r="C7" s="27">
        <v>1</v>
      </c>
      <c r="D7" s="27">
        <v>2680.3251976948</v>
      </c>
      <c r="E7" s="26" t="s">
        <v>137</v>
      </c>
      <c r="F7" s="25" t="s">
        <v>136</v>
      </c>
      <c r="G7" s="27">
        <v>2680.3251976948</v>
      </c>
      <c r="H7" s="28" t="s">
        <v>155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A64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157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2341.8366540811999</v>
      </c>
      <c r="E25" s="20">
        <v>40.710109577394</v>
      </c>
      <c r="F25" s="20">
        <v>0</v>
      </c>
      <c r="G25" s="20">
        <v>0</v>
      </c>
      <c r="H25" s="20">
        <v>2382.5467636584999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480.52495701645</v>
      </c>
      <c r="E26" s="20">
        <v>16.879858954664002</v>
      </c>
      <c r="F26" s="20">
        <v>2680.3295622349001</v>
      </c>
      <c r="G26" s="20">
        <v>0</v>
      </c>
      <c r="H26" s="20">
        <v>3177.7343782060002</v>
      </c>
    </row>
    <row r="27" spans="1:8" ht="16.95" customHeight="1" x14ac:dyDescent="0.3">
      <c r="A27" s="6"/>
      <c r="B27" s="9"/>
      <c r="C27" s="9" t="s">
        <v>28</v>
      </c>
      <c r="D27" s="20">
        <v>2822.3616110976</v>
      </c>
      <c r="E27" s="20">
        <v>57.589968532058002</v>
      </c>
      <c r="F27" s="20">
        <v>2680.3295622349001</v>
      </c>
      <c r="G27" s="20">
        <v>0</v>
      </c>
      <c r="H27" s="20">
        <v>5560.2811418645997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2822.3616110976</v>
      </c>
      <c r="E43" s="20">
        <v>57.589968532058002</v>
      </c>
      <c r="F43" s="20">
        <v>2680.3295622349001</v>
      </c>
      <c r="G43" s="20">
        <v>0</v>
      </c>
      <c r="H43" s="20">
        <v>5560.2811418645997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58.545916352029003</v>
      </c>
      <c r="E45" s="20">
        <v>1.0177527394348</v>
      </c>
      <c r="F45" s="20">
        <v>0</v>
      </c>
      <c r="G45" s="20">
        <v>0</v>
      </c>
      <c r="H45" s="20">
        <v>59.563669091464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9.6104991403288995</v>
      </c>
      <c r="E46" s="20">
        <v>0.33759717909328002</v>
      </c>
      <c r="F46" s="20">
        <v>0</v>
      </c>
      <c r="G46" s="20">
        <v>0</v>
      </c>
      <c r="H46" s="20">
        <v>9.9480963194222003</v>
      </c>
    </row>
    <row r="47" spans="1:8" ht="16.95" customHeight="1" x14ac:dyDescent="0.3">
      <c r="A47" s="6"/>
      <c r="B47" s="9"/>
      <c r="C47" s="9" t="s">
        <v>44</v>
      </c>
      <c r="D47" s="20">
        <v>68.156415492357993</v>
      </c>
      <c r="E47" s="20">
        <v>1.3553499185280999</v>
      </c>
      <c r="F47" s="20">
        <v>0</v>
      </c>
      <c r="G47" s="20">
        <v>0</v>
      </c>
      <c r="H47" s="20">
        <v>69.511765410885999</v>
      </c>
    </row>
    <row r="48" spans="1:8" ht="16.95" customHeight="1" x14ac:dyDescent="0.3">
      <c r="A48" s="6"/>
      <c r="B48" s="9"/>
      <c r="C48" s="9" t="s">
        <v>45</v>
      </c>
      <c r="D48" s="20">
        <v>2890.5180265899999</v>
      </c>
      <c r="E48" s="20">
        <v>58.945318450586001</v>
      </c>
      <c r="F48" s="20">
        <v>2680.3295622349001</v>
      </c>
      <c r="G48" s="20">
        <v>0</v>
      </c>
      <c r="H48" s="20">
        <v>5629.7929072753996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47</v>
      </c>
      <c r="C50" s="7" t="s">
        <v>25</v>
      </c>
      <c r="D50" s="20">
        <v>0</v>
      </c>
      <c r="E50" s="20">
        <v>0</v>
      </c>
      <c r="F50" s="20">
        <v>0</v>
      </c>
      <c r="G50" s="20">
        <v>55.951266834388001</v>
      </c>
      <c r="H50" s="20">
        <v>55.951266834388001</v>
      </c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62.649985088308</v>
      </c>
      <c r="E51" s="20">
        <v>1.0890972064691999</v>
      </c>
      <c r="F51" s="20">
        <v>0</v>
      </c>
      <c r="G51" s="20">
        <v>0</v>
      </c>
      <c r="H51" s="20">
        <v>63.739082294776999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64.003354587380997</v>
      </c>
      <c r="H52" s="20">
        <v>64.003354587380997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28.499598899816</v>
      </c>
      <c r="H53" s="20">
        <v>28.499598899816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20.136937091199002</v>
      </c>
      <c r="H54" s="20">
        <v>20.136937091199002</v>
      </c>
    </row>
    <row r="55" spans="1:8" ht="31.2" x14ac:dyDescent="0.3">
      <c r="A55" s="6">
        <v>10</v>
      </c>
      <c r="B55" s="6" t="s">
        <v>54</v>
      </c>
      <c r="C55" s="7" t="s">
        <v>27</v>
      </c>
      <c r="D55" s="20">
        <v>0</v>
      </c>
      <c r="E55" s="20">
        <v>0</v>
      </c>
      <c r="F55" s="20">
        <v>0</v>
      </c>
      <c r="G55" s="20">
        <v>80.853105917297995</v>
      </c>
      <c r="H55" s="20">
        <v>80.853105917297995</v>
      </c>
    </row>
    <row r="56" spans="1:8" ht="31.2" x14ac:dyDescent="0.3">
      <c r="A56" s="6">
        <v>11</v>
      </c>
      <c r="B56" s="6" t="s">
        <v>48</v>
      </c>
      <c r="C56" s="7" t="s">
        <v>55</v>
      </c>
      <c r="D56" s="20">
        <v>10.635939398602</v>
      </c>
      <c r="E56" s="20">
        <v>0.37361879810253001</v>
      </c>
      <c r="F56" s="20">
        <v>0</v>
      </c>
      <c r="G56" s="20">
        <v>0</v>
      </c>
      <c r="H56" s="20">
        <v>11.009558196704999</v>
      </c>
    </row>
    <row r="57" spans="1:8" ht="16.95" customHeight="1" x14ac:dyDescent="0.3">
      <c r="A57" s="6"/>
      <c r="B57" s="9"/>
      <c r="C57" s="9" t="s">
        <v>56</v>
      </c>
      <c r="D57" s="20">
        <v>73.285924486910005</v>
      </c>
      <c r="E57" s="20">
        <v>1.4627160045717</v>
      </c>
      <c r="F57" s="20">
        <v>0</v>
      </c>
      <c r="G57" s="20">
        <v>249.44426333007999</v>
      </c>
      <c r="H57" s="20">
        <v>324.19290382155998</v>
      </c>
    </row>
    <row r="58" spans="1:8" ht="16.95" customHeight="1" x14ac:dyDescent="0.3">
      <c r="A58" s="6"/>
      <c r="B58" s="9"/>
      <c r="C58" s="9" t="s">
        <v>57</v>
      </c>
      <c r="D58" s="20">
        <v>2963.8039510768999</v>
      </c>
      <c r="E58" s="20">
        <v>60.408034455158003</v>
      </c>
      <c r="F58" s="20">
        <v>2680.3295622349001</v>
      </c>
      <c r="G58" s="20">
        <v>249.44426333007999</v>
      </c>
      <c r="H58" s="20">
        <v>5953.9858110969999</v>
      </c>
    </row>
    <row r="59" spans="1:8" ht="16.95" customHeight="1" x14ac:dyDescent="0.3">
      <c r="A59" s="6"/>
      <c r="B59" s="9"/>
      <c r="C59" s="9" t="s">
        <v>58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59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60</v>
      </c>
      <c r="D62" s="20">
        <v>2963.8039510768999</v>
      </c>
      <c r="E62" s="20">
        <v>60.408034455158003</v>
      </c>
      <c r="F62" s="20">
        <v>2680.3295622349001</v>
      </c>
      <c r="G62" s="20">
        <v>249.44426333007999</v>
      </c>
      <c r="H62" s="20">
        <v>5953.9858110969999</v>
      </c>
    </row>
    <row r="63" spans="1:8" ht="153" customHeight="1" x14ac:dyDescent="0.3">
      <c r="A63" s="6"/>
      <c r="B63" s="9"/>
      <c r="C63" s="9" t="s">
        <v>61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62</v>
      </c>
      <c r="C64" s="7" t="s">
        <v>63</v>
      </c>
      <c r="D64" s="20">
        <v>0</v>
      </c>
      <c r="E64" s="20">
        <v>0</v>
      </c>
      <c r="F64" s="20">
        <v>0</v>
      </c>
      <c r="G64" s="20">
        <v>222.99977927931999</v>
      </c>
      <c r="H64" s="20">
        <v>222.99977927931999</v>
      </c>
    </row>
    <row r="65" spans="1:8" x14ac:dyDescent="0.3">
      <c r="A65" s="6">
        <v>13</v>
      </c>
      <c r="B65" s="6" t="s">
        <v>76</v>
      </c>
      <c r="C65" s="7" t="s">
        <v>63</v>
      </c>
      <c r="D65" s="20">
        <v>0</v>
      </c>
      <c r="E65" s="20">
        <v>0</v>
      </c>
      <c r="F65" s="20">
        <v>0</v>
      </c>
      <c r="G65" s="20">
        <v>326.38467549805</v>
      </c>
      <c r="H65" s="20">
        <v>326.38467549805</v>
      </c>
    </row>
    <row r="66" spans="1:8" ht="16.95" customHeight="1" x14ac:dyDescent="0.3">
      <c r="A66" s="6"/>
      <c r="B66" s="9"/>
      <c r="C66" s="9" t="s">
        <v>75</v>
      </c>
      <c r="D66" s="20">
        <v>0</v>
      </c>
      <c r="E66" s="20">
        <v>0</v>
      </c>
      <c r="F66" s="20">
        <v>0</v>
      </c>
      <c r="G66" s="20">
        <v>549.38445477737002</v>
      </c>
      <c r="H66" s="20">
        <v>549.38445477737002</v>
      </c>
    </row>
    <row r="67" spans="1:8" ht="16.95" customHeight="1" x14ac:dyDescent="0.3">
      <c r="A67" s="6"/>
      <c r="B67" s="9"/>
      <c r="C67" s="9" t="s">
        <v>74</v>
      </c>
      <c r="D67" s="20">
        <v>2963.8039510768999</v>
      </c>
      <c r="E67" s="20">
        <v>60.408034455158003</v>
      </c>
      <c r="F67" s="20">
        <v>2680.3295622349001</v>
      </c>
      <c r="G67" s="20">
        <v>798.82871810744996</v>
      </c>
      <c r="H67" s="20">
        <v>6503.3702658743996</v>
      </c>
    </row>
    <row r="68" spans="1:8" ht="16.95" customHeight="1" x14ac:dyDescent="0.3">
      <c r="A68" s="6"/>
      <c r="B68" s="9"/>
      <c r="C68" s="9" t="s">
        <v>73</v>
      </c>
      <c r="D68" s="20"/>
      <c r="E68" s="20"/>
      <c r="F68" s="20"/>
      <c r="G68" s="20"/>
      <c r="H68" s="20"/>
    </row>
    <row r="69" spans="1:8" ht="34.200000000000003" customHeight="1" x14ac:dyDescent="0.3">
      <c r="A69" s="6">
        <v>14</v>
      </c>
      <c r="B69" s="6" t="s">
        <v>72</v>
      </c>
      <c r="C69" s="7" t="s">
        <v>71</v>
      </c>
      <c r="D69" s="20">
        <f>D67 * 3%</f>
        <v>88.914118532307</v>
      </c>
      <c r="E69" s="20">
        <f>E67 * 3%</f>
        <v>1.8122410336547401</v>
      </c>
      <c r="F69" s="20">
        <f>F67 * 3%</f>
        <v>80.409886867047007</v>
      </c>
      <c r="G69" s="20">
        <f>G67 * 3%</f>
        <v>23.964861543223499</v>
      </c>
      <c r="H69" s="20">
        <f>SUM(D69:G69)</f>
        <v>195.10110797623224</v>
      </c>
    </row>
    <row r="70" spans="1:8" ht="16.95" customHeight="1" x14ac:dyDescent="0.3">
      <c r="A70" s="6"/>
      <c r="B70" s="9"/>
      <c r="C70" s="9" t="s">
        <v>70</v>
      </c>
      <c r="D70" s="20">
        <f>D69</f>
        <v>88.914118532307</v>
      </c>
      <c r="E70" s="20">
        <f>E69</f>
        <v>1.8122410336547401</v>
      </c>
      <c r="F70" s="20">
        <f>F69</f>
        <v>80.409886867047007</v>
      </c>
      <c r="G70" s="20">
        <f>G69</f>
        <v>23.964861543223499</v>
      </c>
      <c r="H70" s="20">
        <f>SUM(D70:G70)</f>
        <v>195.10110797623224</v>
      </c>
    </row>
    <row r="71" spans="1:8" ht="16.95" customHeight="1" x14ac:dyDescent="0.3">
      <c r="A71" s="6"/>
      <c r="B71" s="9"/>
      <c r="C71" s="9" t="s">
        <v>69</v>
      </c>
      <c r="D71" s="20">
        <f>D70 + D67</f>
        <v>3052.7180696092069</v>
      </c>
      <c r="E71" s="20">
        <f>E70 + E67</f>
        <v>62.220275488812746</v>
      </c>
      <c r="F71" s="20">
        <f>F70 + F67</f>
        <v>2760.7394491019472</v>
      </c>
      <c r="G71" s="20">
        <f>G70 + G67</f>
        <v>822.79357965067345</v>
      </c>
      <c r="H71" s="20">
        <f>SUM(D71:G71)</f>
        <v>6698.4713738506398</v>
      </c>
    </row>
    <row r="72" spans="1:8" ht="16.95" customHeight="1" x14ac:dyDescent="0.3">
      <c r="A72" s="6"/>
      <c r="B72" s="9"/>
      <c r="C72" s="9" t="s">
        <v>68</v>
      </c>
      <c r="D72" s="20"/>
      <c r="E72" s="20"/>
      <c r="F72" s="20"/>
      <c r="G72" s="20"/>
      <c r="H72" s="20"/>
    </row>
    <row r="73" spans="1:8" ht="16.95" customHeight="1" x14ac:dyDescent="0.3">
      <c r="A73" s="6">
        <v>15</v>
      </c>
      <c r="B73" s="6" t="s">
        <v>67</v>
      </c>
      <c r="C73" s="7" t="s">
        <v>66</v>
      </c>
      <c r="D73" s="20">
        <f>D71 * 20%</f>
        <v>610.54361392184137</v>
      </c>
      <c r="E73" s="20">
        <f>E71 * 20%</f>
        <v>12.444055097762551</v>
      </c>
      <c r="F73" s="20">
        <f>F71 * 20%</f>
        <v>552.14788982038942</v>
      </c>
      <c r="G73" s="20">
        <f>G71 * 20%</f>
        <v>164.5587159301347</v>
      </c>
      <c r="H73" s="20">
        <f>SUM(D73:G73)</f>
        <v>1339.694274770128</v>
      </c>
    </row>
    <row r="74" spans="1:8" ht="16.95" customHeight="1" x14ac:dyDescent="0.3">
      <c r="A74" s="6"/>
      <c r="B74" s="9"/>
      <c r="C74" s="9" t="s">
        <v>65</v>
      </c>
      <c r="D74" s="20">
        <f>D73</f>
        <v>610.54361392184137</v>
      </c>
      <c r="E74" s="20">
        <f>E73</f>
        <v>12.444055097762551</v>
      </c>
      <c r="F74" s="20">
        <f>F73</f>
        <v>552.14788982038942</v>
      </c>
      <c r="G74" s="20">
        <f>G73</f>
        <v>164.5587159301347</v>
      </c>
      <c r="H74" s="20">
        <f>SUM(D74:G74)</f>
        <v>1339.694274770128</v>
      </c>
    </row>
    <row r="75" spans="1:8" ht="16.95" customHeight="1" x14ac:dyDescent="0.3">
      <c r="A75" s="6"/>
      <c r="B75" s="9"/>
      <c r="C75" s="9" t="s">
        <v>64</v>
      </c>
      <c r="D75" s="20">
        <f>D74 + D71</f>
        <v>3663.2616835310482</v>
      </c>
      <c r="E75" s="20">
        <f>E74 + E71</f>
        <v>74.664330586575289</v>
      </c>
      <c r="F75" s="20">
        <f>F74 + F71</f>
        <v>3312.8873389223368</v>
      </c>
      <c r="G75" s="20">
        <f>G74 + G71</f>
        <v>987.35229558080812</v>
      </c>
      <c r="H75" s="20">
        <f>SUM(D75:G75)</f>
        <v>8038.1656486207694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134.28169993136001</v>
      </c>
      <c r="E13" s="19">
        <v>87.485851220564001</v>
      </c>
      <c r="F13" s="19">
        <v>0</v>
      </c>
      <c r="G13" s="19">
        <v>0</v>
      </c>
      <c r="H13" s="19">
        <v>221.76755115192</v>
      </c>
      <c r="J13" s="5"/>
    </row>
    <row r="14" spans="1:14" ht="16.95" customHeight="1" x14ac:dyDescent="0.3">
      <c r="A14" s="6"/>
      <c r="B14" s="9"/>
      <c r="C14" s="9" t="s">
        <v>84</v>
      </c>
      <c r="D14" s="19">
        <v>134.28169993136001</v>
      </c>
      <c r="E14" s="19">
        <v>87.485851220564001</v>
      </c>
      <c r="F14" s="19">
        <v>0</v>
      </c>
      <c r="G14" s="19">
        <v>0</v>
      </c>
      <c r="H14" s="19">
        <v>221.76755115192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86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0</v>
      </c>
      <c r="E13" s="19">
        <v>0</v>
      </c>
      <c r="F13" s="19">
        <v>0</v>
      </c>
      <c r="G13" s="19">
        <v>53.504906940455001</v>
      </c>
      <c r="H13" s="19">
        <v>53.504906940455001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53.504906940455001</v>
      </c>
      <c r="H14" s="19">
        <v>53.504906940455001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160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90</v>
      </c>
      <c r="D13" s="19">
        <v>0</v>
      </c>
      <c r="E13" s="19">
        <v>0</v>
      </c>
      <c r="F13" s="19">
        <v>0</v>
      </c>
      <c r="G13" s="19">
        <v>222.99977927931999</v>
      </c>
      <c r="H13" s="19">
        <v>222.99977927931999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222.99977927931999</v>
      </c>
      <c r="H14" s="19">
        <v>222.99977927931999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161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94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84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162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96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163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90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zoomScale="75" zoomScaleNormal="87" workbookViewId="0">
      <selection activeCell="H3" sqref="H3:H6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100</v>
      </c>
      <c r="B1" s="37" t="s">
        <v>101</v>
      </c>
      <c r="C1" s="37" t="s">
        <v>102</v>
      </c>
      <c r="D1" s="37" t="s">
        <v>103</v>
      </c>
      <c r="E1" s="37" t="s">
        <v>104</v>
      </c>
      <c r="F1" s="37" t="s">
        <v>105</v>
      </c>
      <c r="G1" s="37" t="s">
        <v>106</v>
      </c>
      <c r="H1" s="37" t="s">
        <v>107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2" t="s">
        <v>25</v>
      </c>
      <c r="B3" s="93"/>
      <c r="C3" s="45"/>
      <c r="D3" s="43">
        <v>221.76755115192</v>
      </c>
      <c r="E3" s="41"/>
      <c r="F3" s="41"/>
      <c r="G3" s="41"/>
      <c r="H3" s="48"/>
    </row>
    <row r="4" spans="1:8" x14ac:dyDescent="0.3">
      <c r="A4" s="94" t="s">
        <v>108</v>
      </c>
      <c r="B4" s="42" t="s">
        <v>109</v>
      </c>
      <c r="C4" s="45"/>
      <c r="D4" s="43">
        <v>134.28169993136001</v>
      </c>
      <c r="E4" s="41"/>
      <c r="F4" s="41"/>
      <c r="G4" s="41"/>
      <c r="H4" s="48"/>
    </row>
    <row r="5" spans="1:8" x14ac:dyDescent="0.3">
      <c r="A5" s="94"/>
      <c r="B5" s="42" t="s">
        <v>110</v>
      </c>
      <c r="C5" s="37"/>
      <c r="D5" s="43">
        <v>87.485851220564001</v>
      </c>
      <c r="E5" s="41"/>
      <c r="F5" s="41"/>
      <c r="G5" s="41"/>
      <c r="H5" s="47"/>
    </row>
    <row r="6" spans="1:8" x14ac:dyDescent="0.3">
      <c r="A6" s="95"/>
      <c r="B6" s="42" t="s">
        <v>111</v>
      </c>
      <c r="C6" s="37"/>
      <c r="D6" s="43">
        <v>0</v>
      </c>
      <c r="E6" s="41"/>
      <c r="F6" s="41"/>
      <c r="G6" s="41"/>
      <c r="H6" s="47"/>
    </row>
    <row r="7" spans="1:8" x14ac:dyDescent="0.3">
      <c r="A7" s="95"/>
      <c r="B7" s="42" t="s">
        <v>112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83</v>
      </c>
      <c r="B8" s="97"/>
      <c r="C8" s="94" t="s">
        <v>114</v>
      </c>
      <c r="D8" s="44">
        <v>221.76755115192</v>
      </c>
      <c r="E8" s="41">
        <v>0.3</v>
      </c>
      <c r="F8" s="41" t="s">
        <v>113</v>
      </c>
      <c r="G8" s="44">
        <v>739.22517050641</v>
      </c>
      <c r="H8" s="47"/>
    </row>
    <row r="9" spans="1:8" x14ac:dyDescent="0.3">
      <c r="A9" s="98">
        <v>1</v>
      </c>
      <c r="B9" s="42" t="s">
        <v>109</v>
      </c>
      <c r="C9" s="94"/>
      <c r="D9" s="44">
        <v>134.28169993136001</v>
      </c>
      <c r="E9" s="41"/>
      <c r="F9" s="41"/>
      <c r="G9" s="41"/>
      <c r="H9" s="95" t="s">
        <v>25</v>
      </c>
    </row>
    <row r="10" spans="1:8" x14ac:dyDescent="0.3">
      <c r="A10" s="94"/>
      <c r="B10" s="42" t="s">
        <v>110</v>
      </c>
      <c r="C10" s="94"/>
      <c r="D10" s="44">
        <v>87.485851220564001</v>
      </c>
      <c r="E10" s="41"/>
      <c r="F10" s="41"/>
      <c r="G10" s="41"/>
      <c r="H10" s="95"/>
    </row>
    <row r="11" spans="1:8" x14ac:dyDescent="0.3">
      <c r="A11" s="94"/>
      <c r="B11" s="42" t="s">
        <v>111</v>
      </c>
      <c r="C11" s="94"/>
      <c r="D11" s="44">
        <v>0</v>
      </c>
      <c r="E11" s="41"/>
      <c r="F11" s="41"/>
      <c r="G11" s="41"/>
      <c r="H11" s="95"/>
    </row>
    <row r="12" spans="1:8" x14ac:dyDescent="0.3">
      <c r="A12" s="94"/>
      <c r="B12" s="42" t="s">
        <v>112</v>
      </c>
      <c r="C12" s="94"/>
      <c r="D12" s="44">
        <v>0</v>
      </c>
      <c r="E12" s="41"/>
      <c r="F12" s="41"/>
      <c r="G12" s="41"/>
      <c r="H12" s="95"/>
    </row>
    <row r="13" spans="1:8" ht="24.6" x14ac:dyDescent="0.3">
      <c r="A13" s="99" t="s">
        <v>86</v>
      </c>
      <c r="B13" s="93"/>
      <c r="C13" s="37"/>
      <c r="D13" s="43">
        <v>53.504906940455001</v>
      </c>
      <c r="E13" s="41"/>
      <c r="F13" s="41"/>
      <c r="G13" s="41"/>
      <c r="H13" s="47"/>
    </row>
    <row r="14" spans="1:8" x14ac:dyDescent="0.3">
      <c r="A14" s="94" t="s">
        <v>115</v>
      </c>
      <c r="B14" s="42" t="s">
        <v>109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4"/>
      <c r="B15" s="42" t="s">
        <v>110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4"/>
      <c r="B16" s="42" t="s">
        <v>111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4"/>
      <c r="B17" s="42" t="s">
        <v>112</v>
      </c>
      <c r="C17" s="37"/>
      <c r="D17" s="43">
        <v>53.504906940455001</v>
      </c>
      <c r="E17" s="41"/>
      <c r="F17" s="41"/>
      <c r="G17" s="41"/>
      <c r="H17" s="47"/>
    </row>
    <row r="18" spans="1:8" x14ac:dyDescent="0.3">
      <c r="A18" s="96" t="s">
        <v>88</v>
      </c>
      <c r="B18" s="97"/>
      <c r="C18" s="94" t="s">
        <v>114</v>
      </c>
      <c r="D18" s="44">
        <v>53.504906940455001</v>
      </c>
      <c r="E18" s="41">
        <v>0.3</v>
      </c>
      <c r="F18" s="41" t="s">
        <v>113</v>
      </c>
      <c r="G18" s="44">
        <v>178.34968980151999</v>
      </c>
      <c r="H18" s="47"/>
    </row>
    <row r="19" spans="1:8" x14ac:dyDescent="0.3">
      <c r="A19" s="98">
        <v>1</v>
      </c>
      <c r="B19" s="42" t="s">
        <v>109</v>
      </c>
      <c r="C19" s="94"/>
      <c r="D19" s="44">
        <v>0</v>
      </c>
      <c r="E19" s="41"/>
      <c r="F19" s="41"/>
      <c r="G19" s="41"/>
      <c r="H19" s="95" t="s">
        <v>25</v>
      </c>
    </row>
    <row r="20" spans="1:8" x14ac:dyDescent="0.3">
      <c r="A20" s="94"/>
      <c r="B20" s="42" t="s">
        <v>110</v>
      </c>
      <c r="C20" s="94"/>
      <c r="D20" s="44">
        <v>0</v>
      </c>
      <c r="E20" s="41"/>
      <c r="F20" s="41"/>
      <c r="G20" s="41"/>
      <c r="H20" s="95"/>
    </row>
    <row r="21" spans="1:8" x14ac:dyDescent="0.3">
      <c r="A21" s="94"/>
      <c r="B21" s="42" t="s">
        <v>111</v>
      </c>
      <c r="C21" s="94"/>
      <c r="D21" s="44">
        <v>0</v>
      </c>
      <c r="E21" s="41"/>
      <c r="F21" s="41"/>
      <c r="G21" s="41"/>
      <c r="H21" s="95"/>
    </row>
    <row r="22" spans="1:8" x14ac:dyDescent="0.3">
      <c r="A22" s="94"/>
      <c r="B22" s="42" t="s">
        <v>112</v>
      </c>
      <c r="C22" s="94"/>
      <c r="D22" s="44">
        <v>53.504906940455001</v>
      </c>
      <c r="E22" s="41"/>
      <c r="F22" s="41"/>
      <c r="G22" s="41"/>
      <c r="H22" s="95"/>
    </row>
    <row r="23" spans="1:8" ht="24.6" x14ac:dyDescent="0.3">
      <c r="A23" s="99" t="s">
        <v>90</v>
      </c>
      <c r="B23" s="93"/>
      <c r="C23" s="37"/>
      <c r="D23" s="43">
        <v>522.12377927932005</v>
      </c>
      <c r="E23" s="41"/>
      <c r="F23" s="41"/>
      <c r="G23" s="41"/>
      <c r="H23" s="47"/>
    </row>
    <row r="24" spans="1:8" x14ac:dyDescent="0.3">
      <c r="A24" s="94" t="s">
        <v>116</v>
      </c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4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4"/>
      <c r="B26" s="42" t="s">
        <v>111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4"/>
      <c r="B27" s="42" t="s">
        <v>112</v>
      </c>
      <c r="C27" s="37"/>
      <c r="D27" s="43">
        <v>222.99977927931999</v>
      </c>
      <c r="E27" s="41"/>
      <c r="F27" s="41"/>
      <c r="G27" s="41"/>
      <c r="H27" s="47"/>
    </row>
    <row r="28" spans="1:8" x14ac:dyDescent="0.3">
      <c r="A28" s="96" t="s">
        <v>90</v>
      </c>
      <c r="B28" s="97"/>
      <c r="C28" s="94" t="s">
        <v>114</v>
      </c>
      <c r="D28" s="44">
        <v>222.99977927931999</v>
      </c>
      <c r="E28" s="41">
        <v>0.3</v>
      </c>
      <c r="F28" s="41" t="s">
        <v>113</v>
      </c>
      <c r="G28" s="44">
        <v>743.33259759773</v>
      </c>
      <c r="H28" s="47"/>
    </row>
    <row r="29" spans="1:8" x14ac:dyDescent="0.3">
      <c r="A29" s="98">
        <v>1</v>
      </c>
      <c r="B29" s="42" t="s">
        <v>109</v>
      </c>
      <c r="C29" s="94"/>
      <c r="D29" s="44">
        <v>0</v>
      </c>
      <c r="E29" s="41"/>
      <c r="F29" s="41"/>
      <c r="G29" s="41"/>
      <c r="H29" s="95" t="s">
        <v>25</v>
      </c>
    </row>
    <row r="30" spans="1:8" x14ac:dyDescent="0.3">
      <c r="A30" s="94"/>
      <c r="B30" s="42" t="s">
        <v>110</v>
      </c>
      <c r="C30" s="94"/>
      <c r="D30" s="44">
        <v>0</v>
      </c>
      <c r="E30" s="41"/>
      <c r="F30" s="41"/>
      <c r="G30" s="41"/>
      <c r="H30" s="95"/>
    </row>
    <row r="31" spans="1:8" x14ac:dyDescent="0.3">
      <c r="A31" s="94"/>
      <c r="B31" s="42" t="s">
        <v>111</v>
      </c>
      <c r="C31" s="94"/>
      <c r="D31" s="44">
        <v>0</v>
      </c>
      <c r="E31" s="41"/>
      <c r="F31" s="41"/>
      <c r="G31" s="41"/>
      <c r="H31" s="95"/>
    </row>
    <row r="32" spans="1:8" x14ac:dyDescent="0.3">
      <c r="A32" s="94"/>
      <c r="B32" s="42" t="s">
        <v>112</v>
      </c>
      <c r="C32" s="94"/>
      <c r="D32" s="44">
        <v>222.99977927931999</v>
      </c>
      <c r="E32" s="41"/>
      <c r="F32" s="41"/>
      <c r="G32" s="41"/>
      <c r="H32" s="95"/>
    </row>
    <row r="33" spans="1:8" x14ac:dyDescent="0.3">
      <c r="A33" s="94" t="s">
        <v>117</v>
      </c>
      <c r="B33" s="42" t="s">
        <v>109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4"/>
      <c r="B34" s="42" t="s">
        <v>110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4"/>
      <c r="B35" s="42" t="s">
        <v>111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4"/>
      <c r="B36" s="42" t="s">
        <v>112</v>
      </c>
      <c r="C36" s="37"/>
      <c r="D36" s="43">
        <v>522.12377927932005</v>
      </c>
      <c r="E36" s="41"/>
      <c r="F36" s="41"/>
      <c r="G36" s="41"/>
      <c r="H36" s="47"/>
    </row>
    <row r="37" spans="1:8" x14ac:dyDescent="0.3">
      <c r="A37" s="96" t="s">
        <v>90</v>
      </c>
      <c r="B37" s="97"/>
      <c r="C37" s="94" t="s">
        <v>120</v>
      </c>
      <c r="D37" s="44">
        <v>299.12400000000002</v>
      </c>
      <c r="E37" s="41">
        <v>1</v>
      </c>
      <c r="F37" s="41" t="s">
        <v>118</v>
      </c>
      <c r="G37" s="44">
        <v>299.12400000000002</v>
      </c>
      <c r="H37" s="47"/>
    </row>
    <row r="38" spans="1:8" x14ac:dyDescent="0.3">
      <c r="A38" s="98">
        <v>1</v>
      </c>
      <c r="B38" s="42" t="s">
        <v>109</v>
      </c>
      <c r="C38" s="94"/>
      <c r="D38" s="44">
        <v>0</v>
      </c>
      <c r="E38" s="41"/>
      <c r="F38" s="41"/>
      <c r="G38" s="41"/>
      <c r="H38" s="95" t="s">
        <v>119</v>
      </c>
    </row>
    <row r="39" spans="1:8" x14ac:dyDescent="0.3">
      <c r="A39" s="94"/>
      <c r="B39" s="42" t="s">
        <v>110</v>
      </c>
      <c r="C39" s="94"/>
      <c r="D39" s="44">
        <v>0</v>
      </c>
      <c r="E39" s="41"/>
      <c r="F39" s="41"/>
      <c r="G39" s="41"/>
      <c r="H39" s="95"/>
    </row>
    <row r="40" spans="1:8" x14ac:dyDescent="0.3">
      <c r="A40" s="94"/>
      <c r="B40" s="42" t="s">
        <v>111</v>
      </c>
      <c r="C40" s="94"/>
      <c r="D40" s="44">
        <v>0</v>
      </c>
      <c r="E40" s="41"/>
      <c r="F40" s="41"/>
      <c r="G40" s="41"/>
      <c r="H40" s="95"/>
    </row>
    <row r="41" spans="1:8" x14ac:dyDescent="0.3">
      <c r="A41" s="94"/>
      <c r="B41" s="42" t="s">
        <v>112</v>
      </c>
      <c r="C41" s="94"/>
      <c r="D41" s="44">
        <v>299.12400000000002</v>
      </c>
      <c r="E41" s="41"/>
      <c r="F41" s="41"/>
      <c r="G41" s="41"/>
      <c r="H41" s="95"/>
    </row>
    <row r="42" spans="1:8" ht="24.6" x14ac:dyDescent="0.3">
      <c r="A42" s="99" t="s">
        <v>27</v>
      </c>
      <c r="B42" s="93"/>
      <c r="C42" s="37"/>
      <c r="D42" s="43">
        <v>2912.319</v>
      </c>
      <c r="E42" s="41"/>
      <c r="F42" s="41"/>
      <c r="G42" s="41"/>
      <c r="H42" s="47"/>
    </row>
    <row r="43" spans="1:8" x14ac:dyDescent="0.3">
      <c r="A43" s="94" t="s">
        <v>121</v>
      </c>
      <c r="B43" s="42" t="s">
        <v>109</v>
      </c>
      <c r="C43" s="37"/>
      <c r="D43" s="43">
        <v>440.38900000000001</v>
      </c>
      <c r="E43" s="41"/>
      <c r="F43" s="41"/>
      <c r="G43" s="41"/>
      <c r="H43" s="47"/>
    </row>
    <row r="44" spans="1:8" x14ac:dyDescent="0.3">
      <c r="A44" s="94"/>
      <c r="B44" s="42" t="s">
        <v>110</v>
      </c>
      <c r="C44" s="37"/>
      <c r="D44" s="43">
        <v>15.47</v>
      </c>
      <c r="E44" s="41"/>
      <c r="F44" s="41"/>
      <c r="G44" s="41"/>
      <c r="H44" s="47"/>
    </row>
    <row r="45" spans="1:8" x14ac:dyDescent="0.3">
      <c r="A45" s="94"/>
      <c r="B45" s="42" t="s">
        <v>111</v>
      </c>
      <c r="C45" s="37"/>
      <c r="D45" s="43">
        <v>2456.46</v>
      </c>
      <c r="E45" s="41"/>
      <c r="F45" s="41"/>
      <c r="G45" s="41"/>
      <c r="H45" s="47"/>
    </row>
    <row r="46" spans="1:8" x14ac:dyDescent="0.3">
      <c r="A46" s="94"/>
      <c r="B46" s="42" t="s">
        <v>112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6" t="s">
        <v>94</v>
      </c>
      <c r="B47" s="97"/>
      <c r="C47" s="94" t="s">
        <v>120</v>
      </c>
      <c r="D47" s="44">
        <v>2912.319</v>
      </c>
      <c r="E47" s="41">
        <v>1</v>
      </c>
      <c r="F47" s="41" t="s">
        <v>118</v>
      </c>
      <c r="G47" s="44">
        <v>2912.319</v>
      </c>
      <c r="H47" s="47"/>
    </row>
    <row r="48" spans="1:8" x14ac:dyDescent="0.3">
      <c r="A48" s="98">
        <v>1</v>
      </c>
      <c r="B48" s="42" t="s">
        <v>109</v>
      </c>
      <c r="C48" s="94"/>
      <c r="D48" s="44">
        <v>440.38900000000001</v>
      </c>
      <c r="E48" s="41"/>
      <c r="F48" s="41"/>
      <c r="G48" s="41"/>
      <c r="H48" s="95" t="s">
        <v>119</v>
      </c>
    </row>
    <row r="49" spans="1:8" x14ac:dyDescent="0.3">
      <c r="A49" s="94"/>
      <c r="B49" s="42" t="s">
        <v>110</v>
      </c>
      <c r="C49" s="94"/>
      <c r="D49" s="44">
        <v>15.47</v>
      </c>
      <c r="E49" s="41"/>
      <c r="F49" s="41"/>
      <c r="G49" s="41"/>
      <c r="H49" s="95"/>
    </row>
    <row r="50" spans="1:8" x14ac:dyDescent="0.3">
      <c r="A50" s="94"/>
      <c r="B50" s="42" t="s">
        <v>111</v>
      </c>
      <c r="C50" s="94"/>
      <c r="D50" s="44">
        <v>2456.46</v>
      </c>
      <c r="E50" s="41"/>
      <c r="F50" s="41"/>
      <c r="G50" s="41"/>
      <c r="H50" s="95"/>
    </row>
    <row r="51" spans="1:8" x14ac:dyDescent="0.3">
      <c r="A51" s="94"/>
      <c r="B51" s="42" t="s">
        <v>112</v>
      </c>
      <c r="C51" s="94"/>
      <c r="D51" s="44">
        <v>0</v>
      </c>
      <c r="E51" s="41"/>
      <c r="F51" s="41"/>
      <c r="G51" s="41"/>
      <c r="H51" s="95"/>
    </row>
    <row r="52" spans="1:8" ht="24.6" x14ac:dyDescent="0.3">
      <c r="A52" s="99" t="s">
        <v>96</v>
      </c>
      <c r="B52" s="93"/>
      <c r="C52" s="37"/>
      <c r="D52" s="43">
        <v>74.099999999999994</v>
      </c>
      <c r="E52" s="41"/>
      <c r="F52" s="41"/>
      <c r="G52" s="41"/>
      <c r="H52" s="47"/>
    </row>
    <row r="53" spans="1:8" x14ac:dyDescent="0.3">
      <c r="A53" s="94" t="s">
        <v>122</v>
      </c>
      <c r="B53" s="42" t="s">
        <v>109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4"/>
      <c r="B54" s="42" t="s">
        <v>110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4"/>
      <c r="B55" s="42" t="s">
        <v>111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4"/>
      <c r="B56" s="42" t="s">
        <v>112</v>
      </c>
      <c r="C56" s="37"/>
      <c r="D56" s="43">
        <v>74.099999999999994</v>
      </c>
      <c r="E56" s="41"/>
      <c r="F56" s="41"/>
      <c r="G56" s="41"/>
      <c r="H56" s="47"/>
    </row>
    <row r="57" spans="1:8" x14ac:dyDescent="0.3">
      <c r="A57" s="96" t="s">
        <v>98</v>
      </c>
      <c r="B57" s="97"/>
      <c r="C57" s="94" t="s">
        <v>120</v>
      </c>
      <c r="D57" s="44">
        <v>74.099999999999994</v>
      </c>
      <c r="E57" s="41">
        <v>1</v>
      </c>
      <c r="F57" s="41" t="s">
        <v>118</v>
      </c>
      <c r="G57" s="44">
        <v>74.099999999999994</v>
      </c>
      <c r="H57" s="47"/>
    </row>
    <row r="58" spans="1:8" x14ac:dyDescent="0.3">
      <c r="A58" s="98">
        <v>1</v>
      </c>
      <c r="B58" s="42" t="s">
        <v>109</v>
      </c>
      <c r="C58" s="94"/>
      <c r="D58" s="44">
        <v>0</v>
      </c>
      <c r="E58" s="41"/>
      <c r="F58" s="41"/>
      <c r="G58" s="41"/>
      <c r="H58" s="95" t="s">
        <v>119</v>
      </c>
    </row>
    <row r="59" spans="1:8" x14ac:dyDescent="0.3">
      <c r="A59" s="94"/>
      <c r="B59" s="42" t="s">
        <v>110</v>
      </c>
      <c r="C59" s="94"/>
      <c r="D59" s="44">
        <v>0</v>
      </c>
      <c r="E59" s="41"/>
      <c r="F59" s="41"/>
      <c r="G59" s="41"/>
      <c r="H59" s="95"/>
    </row>
    <row r="60" spans="1:8" x14ac:dyDescent="0.3">
      <c r="A60" s="94"/>
      <c r="B60" s="42" t="s">
        <v>111</v>
      </c>
      <c r="C60" s="94"/>
      <c r="D60" s="44">
        <v>0</v>
      </c>
      <c r="E60" s="41"/>
      <c r="F60" s="41"/>
      <c r="G60" s="41"/>
      <c r="H60" s="95"/>
    </row>
    <row r="61" spans="1:8" x14ac:dyDescent="0.3">
      <c r="A61" s="94"/>
      <c r="B61" s="42" t="s">
        <v>112</v>
      </c>
      <c r="C61" s="94"/>
      <c r="D61" s="44">
        <v>74.099999999999994</v>
      </c>
      <c r="E61" s="41"/>
      <c r="F61" s="41"/>
      <c r="G61" s="41"/>
      <c r="H61" s="95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100" t="s">
        <v>123</v>
      </c>
      <c r="B64" s="100"/>
      <c r="C64" s="100"/>
      <c r="D64" s="100"/>
      <c r="E64" s="100"/>
      <c r="F64" s="100"/>
      <c r="G64" s="100"/>
      <c r="H64" s="100"/>
    </row>
    <row r="65" spans="1:8" x14ac:dyDescent="0.3">
      <c r="A65" s="100" t="s">
        <v>124</v>
      </c>
      <c r="B65" s="100"/>
      <c r="C65" s="100"/>
      <c r="D65" s="100"/>
      <c r="E65" s="100"/>
      <c r="F65" s="100"/>
      <c r="G65" s="100"/>
      <c r="H65" s="100"/>
    </row>
  </sheetData>
  <mergeCells count="37">
    <mergeCell ref="A64:H64"/>
    <mergeCell ref="A65:H65"/>
    <mergeCell ref="A52:B52"/>
    <mergeCell ref="A53:A56"/>
    <mergeCell ref="A57:B57"/>
    <mergeCell ref="H58:H61"/>
    <mergeCell ref="C57:C61"/>
    <mergeCell ref="A58:A61"/>
    <mergeCell ref="A42:B42"/>
    <mergeCell ref="A43:A46"/>
    <mergeCell ref="A47:B47"/>
    <mergeCell ref="H48:H51"/>
    <mergeCell ref="C47:C51"/>
    <mergeCell ref="A48:A51"/>
    <mergeCell ref="A33:A36"/>
    <mergeCell ref="A37:B37"/>
    <mergeCell ref="H38:H41"/>
    <mergeCell ref="C37:C41"/>
    <mergeCell ref="A38:A41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537 02-01</vt:lpstr>
      <vt:lpstr>ОСР 537 09-01</vt:lpstr>
      <vt:lpstr>ОСР 537 12-01</vt:lpstr>
      <vt:lpstr>ОСР 556-02-01</vt:lpstr>
      <vt:lpstr>ОСР 556-09-01</vt:lpstr>
      <vt:lpstr>ОСР 556-12-01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2025-11-18T11:47:22Z</dcterms:modified>
</cp:coreProperties>
</file>